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ret\Documents\Mountaineers\Navigation\Outdoor Exercise\"/>
    </mc:Choice>
  </mc:AlternateContent>
  <xr:revisionPtr revIDLastSave="0" documentId="13_ncr:1_{8FDBF53C-7407-42B1-9EF5-46E4E353C653}" xr6:coauthVersionLast="47" xr6:coauthVersionMax="47" xr10:uidLastSave="{00000000-0000-0000-0000-000000000000}"/>
  <bookViews>
    <workbookView xWindow="-120" yWindow="-120" windowWidth="24240" windowHeight="13740" activeTab="1" xr2:uid="{F27A00DE-470C-4312-B6CA-E6DF3B0ED64D}"/>
  </bookViews>
  <sheets>
    <sheet name="Group Times" sheetId="3" r:id="rId1"/>
    <sheet name="Group Time Summary" sheetId="2" r:id="rId2"/>
    <sheet name="Long Nav Times" sheetId="4" r:id="rId3"/>
  </sheets>
  <definedNames>
    <definedName name="LongNav">LongResults[]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O5" i="2"/>
  <c r="O6" i="2"/>
  <c r="O7" i="2"/>
  <c r="O4" i="2"/>
  <c r="O3" i="2"/>
  <c r="B5" i="2"/>
  <c r="N5" i="2" s="1"/>
  <c r="C5" i="2"/>
  <c r="D5" i="2"/>
  <c r="E5" i="2"/>
  <c r="F5" i="2"/>
  <c r="G5" i="2"/>
  <c r="H5" i="2"/>
  <c r="I5" i="2"/>
  <c r="J5" i="2"/>
  <c r="K5" i="2"/>
  <c r="L5" i="2"/>
  <c r="M5" i="2"/>
  <c r="B6" i="2"/>
  <c r="N6" i="2" s="1"/>
  <c r="C6" i="2"/>
  <c r="D6" i="2"/>
  <c r="E6" i="2"/>
  <c r="F6" i="2"/>
  <c r="G6" i="2"/>
  <c r="H6" i="2"/>
  <c r="I6" i="2"/>
  <c r="J6" i="2"/>
  <c r="K6" i="2"/>
  <c r="L6" i="2"/>
  <c r="M6" i="2"/>
  <c r="B7" i="2"/>
  <c r="N7" i="2" s="1"/>
  <c r="C7" i="2"/>
  <c r="D7" i="2"/>
  <c r="E7" i="2"/>
  <c r="F7" i="2"/>
  <c r="G7" i="2"/>
  <c r="H7" i="2"/>
  <c r="I7" i="2"/>
  <c r="J7" i="2"/>
  <c r="K7" i="2"/>
  <c r="L7" i="2"/>
  <c r="M7" i="2"/>
  <c r="M4" i="2"/>
  <c r="L4" i="2"/>
  <c r="K4" i="2"/>
  <c r="J4" i="2"/>
  <c r="I4" i="2"/>
  <c r="H4" i="2"/>
  <c r="G4" i="2"/>
  <c r="F4" i="2"/>
  <c r="E4" i="2"/>
  <c r="D4" i="2"/>
  <c r="C4" i="2"/>
  <c r="B4" i="2"/>
  <c r="N4" i="2" s="1"/>
  <c r="K26" i="3"/>
  <c r="L26" i="3"/>
  <c r="M26" i="3"/>
  <c r="N26" i="3"/>
  <c r="O26" i="3"/>
  <c r="M23" i="3"/>
  <c r="M24" i="3"/>
  <c r="M25" i="3"/>
  <c r="M22" i="3"/>
  <c r="O25" i="3"/>
  <c r="N23" i="3"/>
  <c r="N24" i="3"/>
  <c r="N25" i="3"/>
  <c r="L25" i="3"/>
  <c r="L23" i="3"/>
  <c r="L22" i="3"/>
  <c r="L24" i="3"/>
  <c r="K23" i="3"/>
  <c r="K24" i="3"/>
  <c r="K25" i="3"/>
  <c r="N22" i="3"/>
  <c r="K22" i="3"/>
  <c r="O23" i="3" l="1"/>
  <c r="O24" i="3"/>
  <c r="O22" i="3"/>
  <c r="K15" i="3"/>
  <c r="L15" i="3"/>
  <c r="M15" i="3"/>
  <c r="N15" i="3"/>
  <c r="C59" i="4"/>
  <c r="K14" i="3"/>
  <c r="L14" i="3"/>
  <c r="M14" i="3"/>
  <c r="N14" i="3"/>
  <c r="K17" i="3"/>
  <c r="L17" i="3"/>
  <c r="M17" i="3"/>
  <c r="O17" i="3" s="1"/>
  <c r="N17" i="3"/>
  <c r="O14" i="3" l="1"/>
  <c r="O15" i="3"/>
  <c r="K19" i="3"/>
  <c r="L19" i="3"/>
  <c r="M19" i="3"/>
  <c r="N19" i="3"/>
  <c r="K20" i="3"/>
  <c r="L20" i="3"/>
  <c r="M20" i="3"/>
  <c r="N20" i="3"/>
  <c r="K21" i="3"/>
  <c r="L21" i="3"/>
  <c r="M21" i="3"/>
  <c r="N21" i="3"/>
  <c r="N18" i="3"/>
  <c r="M18" i="3"/>
  <c r="L18" i="3"/>
  <c r="K18" i="3"/>
  <c r="N16" i="3"/>
  <c r="M16" i="3"/>
  <c r="L16" i="3"/>
  <c r="K16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D27" i="3"/>
  <c r="N7" i="3"/>
  <c r="M7" i="3"/>
  <c r="L7" i="3"/>
  <c r="K7" i="3"/>
  <c r="N6" i="3"/>
  <c r="M6" i="3"/>
  <c r="L6" i="3"/>
  <c r="K6" i="3"/>
  <c r="N5" i="3"/>
  <c r="M5" i="3"/>
  <c r="L5" i="3"/>
  <c r="K5" i="3"/>
  <c r="N4" i="3"/>
  <c r="M4" i="3"/>
  <c r="L4" i="3"/>
  <c r="K4" i="3"/>
  <c r="N3" i="3"/>
  <c r="M3" i="3"/>
  <c r="L3" i="3"/>
  <c r="K3" i="3"/>
  <c r="N2" i="3"/>
  <c r="M2" i="3"/>
  <c r="L2" i="3"/>
  <c r="K2" i="3"/>
  <c r="K27" i="3" l="1"/>
  <c r="O20" i="3"/>
  <c r="O21" i="3"/>
  <c r="O19" i="3"/>
  <c r="O18" i="3"/>
  <c r="O16" i="3"/>
  <c r="O8" i="3"/>
  <c r="O9" i="3"/>
  <c r="O12" i="3"/>
  <c r="O10" i="3"/>
  <c r="O13" i="3"/>
  <c r="O11" i="3"/>
  <c r="M27" i="3"/>
  <c r="O6" i="3"/>
  <c r="L27" i="3"/>
  <c r="N27" i="3"/>
  <c r="O3" i="3"/>
  <c r="O4" i="3"/>
  <c r="O5" i="3"/>
  <c r="O7" i="3"/>
  <c r="O2" i="3"/>
  <c r="O27" i="3" l="1"/>
</calcChain>
</file>

<file path=xl/sharedStrings.xml><?xml version="1.0" encoding="utf-8"?>
<sst xmlns="http://schemas.openxmlformats.org/spreadsheetml/2006/main" count="66" uniqueCount="42">
  <si>
    <t>Date</t>
  </si>
  <si>
    <t>Group</t>
  </si>
  <si>
    <t>Start at gate</t>
  </si>
  <si>
    <t>Start Compass Course</t>
  </si>
  <si>
    <t>Start Long Nav</t>
  </si>
  <si>
    <t>Photo finish</t>
  </si>
  <si>
    <t>Size</t>
  </si>
  <si>
    <t>Gate to Compass</t>
  </si>
  <si>
    <t>Start Obst/Terr/Triang</t>
  </si>
  <si>
    <t>Obst/Terr/Triang</t>
  </si>
  <si>
    <t>Long Nav</t>
  </si>
  <si>
    <t>Compass Course</t>
  </si>
  <si>
    <t>Average</t>
  </si>
  <si>
    <t>Shortest</t>
  </si>
  <si>
    <t>Longest</t>
  </si>
  <si>
    <t>Total</t>
  </si>
  <si>
    <t>Year</t>
  </si>
  <si>
    <t>Avg Size</t>
  </si>
  <si>
    <t>4-352</t>
  </si>
  <si>
    <t>1-341</t>
  </si>
  <si>
    <t>2-343</t>
  </si>
  <si>
    <t>3-340</t>
  </si>
  <si>
    <t>3-344</t>
  </si>
  <si>
    <t>2-341</t>
  </si>
  <si>
    <t>2-340</t>
  </si>
  <si>
    <t>1-343</t>
  </si>
  <si>
    <t>1-339</t>
  </si>
  <si>
    <t>1-337</t>
  </si>
  <si>
    <t>Min</t>
  </si>
  <si>
    <t>Route</t>
  </si>
  <si>
    <t>Timings for Long Nav portion of Field Days</t>
  </si>
  <si>
    <t>2-???</t>
  </si>
  <si>
    <t>3-???</t>
  </si>
  <si>
    <t>4-???</t>
  </si>
  <si>
    <t>2-342</t>
  </si>
  <si>
    <t>3-342</t>
  </si>
  <si>
    <t>3-343</t>
  </si>
  <si>
    <t>Lunch break</t>
  </si>
  <si>
    <t>1-345</t>
  </si>
  <si>
    <t>5-350</t>
  </si>
  <si>
    <t>Gate to compass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</si>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</sst>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20" fontId="0" fillId="0" borderId="8" xfId="0" applyNumberFormat="1" applyBorder="1"/>
    <xf numFmtId="20" fontId="0" fillId="0" borderId="5" xfId="0" applyNumberFormat="1" applyBorder="1"/>
    <xf numFmtId="164" fontId="0" fillId="0" borderId="0" xfId="0" applyNumberFormat="1"/>
    <xf numFmtId="20" fontId="1" fillId="0" borderId="8" xfId="0" applyNumberFormat="1" applyFont="1" applyBorder="1"/>
    <xf numFmtId="20" fontId="1" fillId="0" borderId="0" xfId="0" applyNumberFormat="1" applyFont="1"/>
    <xf numFmtId="20" fontId="1" fillId="0" borderId="5" xfId="0" applyNumberFormat="1" applyFont="1" applyBorder="1"/>
    <xf numFmtId="14" fontId="0" fillId="0" borderId="0" xfId="0" applyNumberFormat="1"/>
    <xf numFmtId="0" fontId="0" fillId="0" borderId="8" xfId="0" applyBorder="1"/>
    <xf numFmtId="0" fontId="1" fillId="0" borderId="0" xfId="0" applyFont="1"/>
    <xf numFmtId="1" fontId="3" fillId="0" borderId="0" xfId="0" applyNumberFormat="1" applyFont="1"/>
    <xf numFmtId="0" fontId="0" fillId="0" borderId="8" xfId="0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/>
    </xf>
    <xf numFmtId="1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right"/>
    </xf>
    <xf numFmtId="20" fontId="0" fillId="2" borderId="0" xfId="0" applyNumberFormat="1" applyFill="1"/>
    <xf numFmtId="1" fontId="3" fillId="0" borderId="1" xfId="0" applyNumberFormat="1" applyFont="1" applyBorder="1"/>
    <xf numFmtId="14" fontId="0" fillId="0" borderId="1" xfId="0" applyNumberFormat="1" applyBorder="1"/>
    <xf numFmtId="164" fontId="0" fillId="0" borderId="1" xfId="0" applyNumberFormat="1" applyBorder="1"/>
    <xf numFmtId="20" fontId="0" fillId="0" borderId="7" xfId="0" applyNumberFormat="1" applyBorder="1"/>
    <xf numFmtId="20" fontId="0" fillId="0" borderId="1" xfId="0" applyNumberFormat="1" applyBorder="1"/>
    <xf numFmtId="20" fontId="0" fillId="2" borderId="1" xfId="0" applyNumberFormat="1" applyFill="1" applyBorder="1"/>
    <xf numFmtId="20" fontId="0" fillId="0" borderId="4" xfId="0" applyNumberFormat="1" applyBorder="1"/>
    <xf numFmtId="20" fontId="1" fillId="0" borderId="1" xfId="0" applyNumberFormat="1" applyFont="1" applyBorder="1"/>
    <xf numFmtId="20" fontId="1" fillId="0" borderId="4" xfId="0" applyNumberFormat="1" applyFont="1" applyBorder="1"/>
    <xf numFmtId="0" fontId="0" fillId="0" borderId="0" xfId="0" applyBorder="1"/>
    <xf numFmtId="20" fontId="1" fillId="0" borderId="0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0" fontId="1" fillId="0" borderId="7" xfId="0" applyNumberFormat="1" applyFont="1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5" fontId="1" fillId="0" borderId="10" xfId="0" applyNumberFormat="1" applyFont="1" applyBorder="1"/>
    <xf numFmtId="165" fontId="1" fillId="0" borderId="11" xfId="0" applyNumberFormat="1" applyFont="1" applyBorder="1"/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20" fontId="1" fillId="0" borderId="10" xfId="0" applyNumberFormat="1" applyFont="1" applyBorder="1"/>
    <xf numFmtId="20" fontId="1" fillId="3" borderId="7" xfId="0" applyNumberFormat="1" applyFont="1" applyFill="1" applyBorder="1"/>
    <xf numFmtId="20" fontId="1" fillId="3" borderId="1" xfId="0" applyNumberFormat="1" applyFont="1" applyFill="1" applyBorder="1"/>
    <xf numFmtId="20" fontId="1" fillId="3" borderId="4" xfId="0" applyNumberFormat="1" applyFont="1" applyFill="1" applyBorder="1"/>
    <xf numFmtId="20" fontId="1" fillId="3" borderId="11" xfId="0" applyNumberFormat="1" applyFont="1" applyFill="1" applyBorder="1"/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5" formatCode="h:mm"/>
    </dxf>
    <dxf>
      <numFmt numFmtId="25" formatCode="h:mm"/>
      <border diagonalUp="0" diagonalDown="0">
        <left/>
        <right style="thin">
          <color auto="1"/>
        </right>
        <top/>
        <bottom/>
        <vertical/>
        <horizontal/>
      </border>
    </dxf>
    <dxf>
      <numFmt numFmtId="25" formatCode="h:mm"/>
    </dxf>
    <dxf>
      <numFmt numFmtId="25" formatCode="h:mm"/>
    </dxf>
    <dxf>
      <numFmt numFmtId="25" formatCode="h:mm"/>
    </dxf>
    <dxf>
      <numFmt numFmtId="25" formatCode="h:mm"/>
    </dxf>
    <dxf>
      <numFmt numFmtId="25" formatCode="h:mm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h:mm;@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:mm"/>
    </dxf>
    <dxf>
      <numFmt numFmtId="1" formatCode="0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</dxf>
    <dxf>
      <alignment horizontal="right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68DCB-98C0-47CF-9786-7EB00E4CF15E}" name="Stations" displayName="Stations" ref="A1:O27" totalsRowCount="1" headerRowDxfId="26" dataDxfId="25">
  <autoFilter ref="A1:O26" xr:uid="{91368DCB-98C0-47CF-9786-7EB00E4CF1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4" xr3:uid="{41DCF7E7-C0E1-43D0-BFB2-BD63EC9721C1}" name="Year" dataDxfId="21" totalsRowDxfId="7"/>
    <tableColumn id="1" xr3:uid="{43C93FF6-2D69-46BF-8766-80580C4A7C00}" name="Date" totalsRowLabel="Total" dataDxfId="20"/>
    <tableColumn id="2" xr3:uid="{A7782034-4A8E-43B7-BA3F-5946B1E03A1C}" name="Group" dataDxfId="19"/>
    <tableColumn id="3" xr3:uid="{C8A03A2B-D7F9-484F-B456-82094D41797C}" name="Size" totalsRowFunction="average"/>
    <tableColumn id="4" xr3:uid="{49C46918-14BD-45AF-A0F0-B8B8DA0A59FC}" name="Start at gate" dataDxfId="18" totalsRowDxfId="6"/>
    <tableColumn id="5" xr3:uid="{211AADDE-38F7-4B29-99FB-18B33AC69CB2}" name="Start Compass Course" dataDxfId="17"/>
    <tableColumn id="6" xr3:uid="{76F42DA2-762E-4044-8F73-5D415C5E4E9D}" name="Start Obst/Terr/Triang" dataDxfId="16"/>
    <tableColumn id="15" xr3:uid="{F663B5FB-FA3F-4148-9654-34DF10FBA4E2}" name="Lunch break" dataDxfId="15"/>
    <tableColumn id="7" xr3:uid="{C90715E3-414B-4B7A-A0FB-3044AF583167}" name="Start Long Nav" dataDxfId="14"/>
    <tableColumn id="8" xr3:uid="{BC433827-77E1-48A0-B495-EA86F4DFA291}" name="Photo finish" dataDxfId="13" totalsRowDxfId="5"/>
    <tableColumn id="9" xr3:uid="{102B7F43-1AC2-41B0-B13D-94AD17529644}" name="Gate to Compass" totalsRowFunction="average" dataDxfId="12" totalsRowDxfId="4"/>
    <tableColumn id="10" xr3:uid="{99BF6501-877A-48A3-B8BF-D84CFFEBDF1E}" name="Compass Course" totalsRowFunction="average" dataDxfId="11" totalsRowDxfId="3"/>
    <tableColumn id="11" xr3:uid="{6774936B-59DD-488C-96B7-5E47072DF35D}" name="Obst/Terr/Triang" totalsRowFunction="average" dataDxfId="10" totalsRowDxfId="2"/>
    <tableColumn id="12" xr3:uid="{A905E17E-0664-47DD-8B14-7A72BF89C0EC}" name="Long Nav" totalsRowFunction="average" dataDxfId="9" totalsRowDxfId="1"/>
    <tableColumn id="13" xr3:uid="{C2B3A5E0-29AE-4171-AB4F-986A214180A1}" name="Total" totalsRowFunction="average" dataDxfId="8" totalsRowDxfId="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A9FFB3-A356-49C6-A70E-DD66F675C619}" name="LongResults" displayName="LongResults" ref="A3:C59" totalsRowCount="1" headerRowDxfId="24">
  <sortState xmlns:xlrd2="http://schemas.microsoft.com/office/spreadsheetml/2017/richdata2" ref="A4:C58">
    <sortCondition ref="A4:A58"/>
    <sortCondition ref="B4:B58"/>
  </sortState>
  <tableColumns count="3">
    <tableColumn id="1" xr3:uid="{0747B954-3221-4BEB-A0C3-025B27FABCD2}" name="Date" totalsRowLabel="Total" dataDxfId="23"/>
    <tableColumn id="2" xr3:uid="{D604BB5A-7120-44C7-8766-9311FA323FC8}" name="Route"/>
    <tableColumn id="3" xr3:uid="{D60A5133-0740-43D7-A494-33AD4A327308}" name="Min" totalsRowFunction="average" totalsRowDxfId="2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B854-2348-4C87-966A-F088C117607D}">
  <dimension ref="A1:O31"/>
  <sheetViews>
    <sheetView workbookViewId="0">
      <pane ySplit="1" topLeftCell="A14" activePane="bottomLeft" state="frozen"/>
      <selection pane="bottomLeft" activeCell="K31" sqref="K31"/>
    </sheetView>
  </sheetViews>
  <sheetFormatPr defaultRowHeight="15" x14ac:dyDescent="0.25"/>
  <cols>
    <col min="1" max="1" width="5" bestFit="1" customWidth="1"/>
    <col min="2" max="2" width="9.7109375" bestFit="1" customWidth="1"/>
    <col min="3" max="3" width="6.5703125" bestFit="1" customWidth="1"/>
    <col min="4" max="4" width="5" bestFit="1" customWidth="1"/>
    <col min="5" max="14" width="6.5703125" customWidth="1"/>
  </cols>
  <sheetData>
    <row r="1" spans="1:15" ht="84" x14ac:dyDescent="0.25">
      <c r="A1" s="4" t="s">
        <v>16</v>
      </c>
      <c r="B1" s="4" t="s">
        <v>0</v>
      </c>
      <c r="C1" s="4" t="s">
        <v>1</v>
      </c>
      <c r="D1" s="4" t="s">
        <v>6</v>
      </c>
      <c r="E1" s="15" t="s">
        <v>2</v>
      </c>
      <c r="F1" s="16" t="s">
        <v>3</v>
      </c>
      <c r="G1" s="16" t="s">
        <v>8</v>
      </c>
      <c r="H1" s="16" t="s">
        <v>37</v>
      </c>
      <c r="I1" s="16" t="s">
        <v>4</v>
      </c>
      <c r="J1" s="17" t="s">
        <v>5</v>
      </c>
      <c r="K1" s="16" t="s">
        <v>7</v>
      </c>
      <c r="L1" s="16" t="s">
        <v>11</v>
      </c>
      <c r="M1" s="16" t="s">
        <v>9</v>
      </c>
      <c r="N1" s="16" t="s">
        <v>10</v>
      </c>
      <c r="O1" s="18" t="s">
        <v>15</v>
      </c>
    </row>
    <row r="2" spans="1:15" x14ac:dyDescent="0.25">
      <c r="A2" s="14">
        <v>2021</v>
      </c>
      <c r="B2" s="11">
        <v>44324</v>
      </c>
      <c r="C2" s="7">
        <v>0.33333333333333331</v>
      </c>
      <c r="D2">
        <v>9</v>
      </c>
      <c r="E2" s="5">
        <v>0.33333333333333331</v>
      </c>
      <c r="F2" s="1">
        <v>0.35416666666666669</v>
      </c>
      <c r="G2" s="1">
        <v>0.39930555555555558</v>
      </c>
      <c r="H2" s="1"/>
      <c r="I2" s="1">
        <v>0.4861111111111111</v>
      </c>
      <c r="J2" s="6">
        <v>0.54166666666666663</v>
      </c>
      <c r="K2" s="9">
        <f>F2-E2</f>
        <v>2.083333333333337E-2</v>
      </c>
      <c r="L2" s="9">
        <f>G2-F2</f>
        <v>4.5138888888888895E-2</v>
      </c>
      <c r="M2" s="9">
        <f>I2-G2</f>
        <v>8.6805555555555525E-2</v>
      </c>
      <c r="N2" s="9">
        <f t="shared" ref="N2:N7" si="0">J2-I2</f>
        <v>5.5555555555555525E-2</v>
      </c>
      <c r="O2" s="10">
        <f t="shared" ref="O2:O7" si="1">SUM(K2:N2)</f>
        <v>0.20833333333333331</v>
      </c>
    </row>
    <row r="3" spans="1:15" x14ac:dyDescent="0.25">
      <c r="A3" s="14">
        <v>2021</v>
      </c>
      <c r="B3" s="11">
        <v>44324</v>
      </c>
      <c r="C3" s="7">
        <v>0.375</v>
      </c>
      <c r="D3">
        <v>7</v>
      </c>
      <c r="E3" s="5">
        <v>0.37847222222222227</v>
      </c>
      <c r="F3" s="1">
        <v>0.39930555555555558</v>
      </c>
      <c r="G3" s="1">
        <v>0.44444444444444442</v>
      </c>
      <c r="H3" s="1"/>
      <c r="I3" s="1">
        <v>0.53472222222222221</v>
      </c>
      <c r="J3" s="6">
        <v>0.60416666666666663</v>
      </c>
      <c r="K3" s="9">
        <f>F3-E3</f>
        <v>2.0833333333333315E-2</v>
      </c>
      <c r="L3" s="9">
        <f>G3-F3</f>
        <v>4.513888888888884E-2</v>
      </c>
      <c r="M3" s="9">
        <f>I3-G3</f>
        <v>9.027777777777779E-2</v>
      </c>
      <c r="N3" s="9">
        <f t="shared" si="0"/>
        <v>6.944444444444442E-2</v>
      </c>
      <c r="O3" s="10">
        <f t="shared" si="1"/>
        <v>0.22569444444444436</v>
      </c>
    </row>
    <row r="4" spans="1:15" x14ac:dyDescent="0.25">
      <c r="A4" s="14">
        <v>2021</v>
      </c>
      <c r="B4" s="11">
        <v>44324</v>
      </c>
      <c r="C4" s="7">
        <v>0.41666666666666669</v>
      </c>
      <c r="D4">
        <v>9</v>
      </c>
      <c r="E4" s="5">
        <v>0.4201388888888889</v>
      </c>
      <c r="F4" s="1">
        <v>0.44444444444444442</v>
      </c>
      <c r="G4" s="1">
        <v>0.47916666666666669</v>
      </c>
      <c r="H4" s="1"/>
      <c r="I4" s="1">
        <v>0.55902777777777779</v>
      </c>
      <c r="J4" s="6">
        <v>0.60763888888888895</v>
      </c>
      <c r="K4" s="9">
        <f>F4-E4</f>
        <v>2.4305555555555525E-2</v>
      </c>
      <c r="L4" s="9">
        <f>G4-F4</f>
        <v>3.4722222222222265E-2</v>
      </c>
      <c r="M4" s="9">
        <f>I4-G4</f>
        <v>7.9861111111111105E-2</v>
      </c>
      <c r="N4" s="9">
        <f t="shared" si="0"/>
        <v>4.861111111111116E-2</v>
      </c>
      <c r="O4" s="10">
        <f t="shared" si="1"/>
        <v>0.18750000000000006</v>
      </c>
    </row>
    <row r="5" spans="1:15" x14ac:dyDescent="0.25">
      <c r="A5" s="14">
        <v>2021</v>
      </c>
      <c r="B5" s="11">
        <v>44325</v>
      </c>
      <c r="C5" s="7">
        <v>0.33333333333333331</v>
      </c>
      <c r="D5">
        <v>6</v>
      </c>
      <c r="E5" s="5">
        <v>0.33333333333333331</v>
      </c>
      <c r="F5" s="1">
        <v>0.36458333333333331</v>
      </c>
      <c r="G5" s="1">
        <v>0.40625</v>
      </c>
      <c r="H5" s="1"/>
      <c r="I5" s="1">
        <v>0.47222222222222227</v>
      </c>
      <c r="J5" s="6">
        <v>0.53125</v>
      </c>
      <c r="K5" s="9">
        <f>F5-E5</f>
        <v>3.125E-2</v>
      </c>
      <c r="L5" s="9">
        <f>G5-F5</f>
        <v>4.1666666666666685E-2</v>
      </c>
      <c r="M5" s="9">
        <f>I5-G5</f>
        <v>6.5972222222222265E-2</v>
      </c>
      <c r="N5" s="9">
        <f t="shared" si="0"/>
        <v>5.9027777777777735E-2</v>
      </c>
      <c r="O5" s="10">
        <f t="shared" si="1"/>
        <v>0.19791666666666669</v>
      </c>
    </row>
    <row r="6" spans="1:15" x14ac:dyDescent="0.25">
      <c r="A6" s="14">
        <v>2021</v>
      </c>
      <c r="B6" s="11">
        <v>44325</v>
      </c>
      <c r="C6" s="7">
        <v>0.375</v>
      </c>
      <c r="D6">
        <v>6</v>
      </c>
      <c r="E6" s="5">
        <v>0.375</v>
      </c>
      <c r="F6" s="1">
        <v>0.40972222222222227</v>
      </c>
      <c r="G6" s="1">
        <v>0.44444444444444442</v>
      </c>
      <c r="H6" s="1"/>
      <c r="I6" s="1">
        <v>0.51736111111111105</v>
      </c>
      <c r="J6" s="6">
        <v>0.58680555555555558</v>
      </c>
      <c r="K6" s="9">
        <f>F6-E6</f>
        <v>3.4722222222222265E-2</v>
      </c>
      <c r="L6" s="9">
        <f>G6-F6</f>
        <v>3.4722222222222154E-2</v>
      </c>
      <c r="M6" s="9">
        <f>I6-G6</f>
        <v>7.291666666666663E-2</v>
      </c>
      <c r="N6" s="9">
        <f t="shared" si="0"/>
        <v>6.9444444444444531E-2</v>
      </c>
      <c r="O6" s="10">
        <f t="shared" si="1"/>
        <v>0.21180555555555558</v>
      </c>
    </row>
    <row r="7" spans="1:15" x14ac:dyDescent="0.25">
      <c r="A7" s="14">
        <v>2021</v>
      </c>
      <c r="B7" s="11">
        <v>44325</v>
      </c>
      <c r="C7" s="7">
        <v>0.41666666666666669</v>
      </c>
      <c r="D7">
        <v>7</v>
      </c>
      <c r="E7" s="5">
        <v>0.4201388888888889</v>
      </c>
      <c r="F7" s="1">
        <v>0.44444444444444442</v>
      </c>
      <c r="G7" s="1">
        <v>0.51041666666666663</v>
      </c>
      <c r="H7" s="1"/>
      <c r="I7" s="1">
        <v>0.58680555555555558</v>
      </c>
      <c r="J7" s="6">
        <v>0.64236111111111105</v>
      </c>
      <c r="K7" s="9">
        <f>F7-E7</f>
        <v>2.4305555555555525E-2</v>
      </c>
      <c r="L7" s="9">
        <f>G7-F7</f>
        <v>6.597222222222221E-2</v>
      </c>
      <c r="M7" s="9">
        <f>I7-G7</f>
        <v>7.6388888888888951E-2</v>
      </c>
      <c r="N7" s="9">
        <f t="shared" si="0"/>
        <v>5.5555555555555469E-2</v>
      </c>
      <c r="O7" s="10">
        <f t="shared" si="1"/>
        <v>0.22222222222222215</v>
      </c>
    </row>
    <row r="8" spans="1:15" x14ac:dyDescent="0.25">
      <c r="A8" s="14">
        <v>2022</v>
      </c>
      <c r="B8" s="11">
        <v>44688</v>
      </c>
      <c r="C8" s="7">
        <v>0.33333333333333331</v>
      </c>
      <c r="D8">
        <v>7</v>
      </c>
      <c r="E8" s="5">
        <v>0.33333333333333331</v>
      </c>
      <c r="F8" s="1">
        <v>0.36458333333333331</v>
      </c>
      <c r="G8" s="1">
        <v>0.39930555555555558</v>
      </c>
      <c r="H8" s="1"/>
      <c r="I8" s="1">
        <v>0.4548611111111111</v>
      </c>
      <c r="J8" s="6">
        <v>0.53472222222222221</v>
      </c>
      <c r="K8" s="9">
        <f>F8-E8</f>
        <v>3.125E-2</v>
      </c>
      <c r="L8" s="9">
        <f>G8-F8</f>
        <v>3.4722222222222265E-2</v>
      </c>
      <c r="M8" s="9">
        <f>I8-G8</f>
        <v>5.5555555555555525E-2</v>
      </c>
      <c r="N8" s="9">
        <f t="shared" ref="N8:N13" si="2">J8-I8</f>
        <v>7.9861111111111105E-2</v>
      </c>
      <c r="O8" s="10">
        <f t="shared" ref="O8:O13" si="3">SUM(K8:N8)</f>
        <v>0.2013888888888889</v>
      </c>
    </row>
    <row r="9" spans="1:15" x14ac:dyDescent="0.25">
      <c r="A9" s="14">
        <v>2022</v>
      </c>
      <c r="B9" s="11">
        <v>44688</v>
      </c>
      <c r="C9" s="7">
        <v>0.375</v>
      </c>
      <c r="D9">
        <v>7</v>
      </c>
      <c r="E9" s="5">
        <v>0.37847222222222227</v>
      </c>
      <c r="F9" s="1">
        <v>0.40277777777777773</v>
      </c>
      <c r="G9" s="1">
        <v>0.44791666666666669</v>
      </c>
      <c r="H9" s="1"/>
      <c r="I9" s="1">
        <v>0.51388888888888895</v>
      </c>
      <c r="J9" s="6">
        <v>0.61805555555555558</v>
      </c>
      <c r="K9" s="9">
        <f>F9-E9</f>
        <v>2.4305555555555469E-2</v>
      </c>
      <c r="L9" s="9">
        <f>G9-F9</f>
        <v>4.5138888888888951E-2</v>
      </c>
      <c r="M9" s="9">
        <f>I9-G9</f>
        <v>6.5972222222222265E-2</v>
      </c>
      <c r="N9" s="9">
        <f t="shared" si="2"/>
        <v>0.10416666666666663</v>
      </c>
      <c r="O9" s="10">
        <f t="shared" si="3"/>
        <v>0.23958333333333331</v>
      </c>
    </row>
    <row r="10" spans="1:15" x14ac:dyDescent="0.25">
      <c r="A10" s="14">
        <v>2022</v>
      </c>
      <c r="B10" s="11">
        <v>44688</v>
      </c>
      <c r="C10" s="7">
        <v>0.41666666666666669</v>
      </c>
      <c r="D10">
        <v>8</v>
      </c>
      <c r="E10" s="5">
        <v>0.4201388888888889</v>
      </c>
      <c r="F10" s="1">
        <v>0.44791666666666669</v>
      </c>
      <c r="G10" s="1">
        <v>0.49305555555555558</v>
      </c>
      <c r="H10" s="1"/>
      <c r="I10" s="1">
        <v>0.5625</v>
      </c>
      <c r="J10" s="6">
        <v>0.65277777777777779</v>
      </c>
      <c r="K10" s="9">
        <f>F10-E10</f>
        <v>2.777777777777779E-2</v>
      </c>
      <c r="L10" s="9">
        <f>G10-F10</f>
        <v>4.5138888888888895E-2</v>
      </c>
      <c r="M10" s="9">
        <f>I10-G10</f>
        <v>6.944444444444442E-2</v>
      </c>
      <c r="N10" s="9">
        <f t="shared" si="2"/>
        <v>9.027777777777779E-2</v>
      </c>
      <c r="O10" s="10">
        <f t="shared" si="3"/>
        <v>0.2326388888888889</v>
      </c>
    </row>
    <row r="11" spans="1:15" x14ac:dyDescent="0.25">
      <c r="A11" s="14">
        <v>2022</v>
      </c>
      <c r="B11" s="11">
        <v>44689</v>
      </c>
      <c r="C11" s="7">
        <v>0.33333333333333331</v>
      </c>
      <c r="D11">
        <v>10</v>
      </c>
      <c r="E11" s="5">
        <v>0.33680555555555558</v>
      </c>
      <c r="F11" s="1">
        <v>0.36805555555555558</v>
      </c>
      <c r="G11" s="1">
        <v>0.40277777777777773</v>
      </c>
      <c r="H11" s="22"/>
      <c r="I11" s="1">
        <v>0.46180555555555558</v>
      </c>
      <c r="J11" s="6">
        <v>0.54166666666666663</v>
      </c>
      <c r="K11" s="9">
        <f>F11-E11</f>
        <v>3.125E-2</v>
      </c>
      <c r="L11" s="9">
        <f>G11-F11</f>
        <v>3.4722222222222154E-2</v>
      </c>
      <c r="M11" s="9">
        <f>I11-G11</f>
        <v>5.9027777777777846E-2</v>
      </c>
      <c r="N11" s="9">
        <f t="shared" si="2"/>
        <v>7.9861111111111049E-2</v>
      </c>
      <c r="O11" s="10">
        <f t="shared" si="3"/>
        <v>0.20486111111111105</v>
      </c>
    </row>
    <row r="12" spans="1:15" x14ac:dyDescent="0.25">
      <c r="A12" s="14">
        <v>2022</v>
      </c>
      <c r="B12" s="11">
        <v>44689</v>
      </c>
      <c r="C12" s="7">
        <v>0.375</v>
      </c>
      <c r="D12">
        <v>8</v>
      </c>
      <c r="E12" s="5">
        <v>0.375</v>
      </c>
      <c r="F12" s="1">
        <v>0.40277777777777773</v>
      </c>
      <c r="G12" s="1">
        <v>0.44791666666666669</v>
      </c>
      <c r="H12" s="22"/>
      <c r="I12" s="1">
        <v>0.50347222222222221</v>
      </c>
      <c r="J12" s="6">
        <v>0.59027777777777779</v>
      </c>
      <c r="K12" s="9">
        <f>F12-E12</f>
        <v>2.7777777777777735E-2</v>
      </c>
      <c r="L12" s="9">
        <f>G12-F12</f>
        <v>4.5138888888888951E-2</v>
      </c>
      <c r="M12" s="9">
        <f>I12-G12</f>
        <v>5.5555555555555525E-2</v>
      </c>
      <c r="N12" s="9">
        <f t="shared" si="2"/>
        <v>8.680555555555558E-2</v>
      </c>
      <c r="O12" s="10">
        <f t="shared" si="3"/>
        <v>0.21527777777777779</v>
      </c>
    </row>
    <row r="13" spans="1:15" x14ac:dyDescent="0.25">
      <c r="A13" s="14">
        <v>2022</v>
      </c>
      <c r="B13" s="11">
        <v>44689</v>
      </c>
      <c r="C13" s="7">
        <v>0.41666666666666669</v>
      </c>
      <c r="D13">
        <v>9</v>
      </c>
      <c r="E13" s="5">
        <v>0.4201388888888889</v>
      </c>
      <c r="F13" s="1">
        <v>0.4548611111111111</v>
      </c>
      <c r="G13" s="1">
        <v>0.5</v>
      </c>
      <c r="H13" s="22"/>
      <c r="I13" s="1">
        <v>0.55555555555555558</v>
      </c>
      <c r="J13" s="6">
        <v>0.625</v>
      </c>
      <c r="K13" s="9">
        <f>F13-E13</f>
        <v>3.472222222222221E-2</v>
      </c>
      <c r="L13" s="9">
        <f>G13-F13</f>
        <v>4.5138888888888895E-2</v>
      </c>
      <c r="M13" s="9">
        <f>I13-G13</f>
        <v>5.555555555555558E-2</v>
      </c>
      <c r="N13" s="9">
        <f t="shared" si="2"/>
        <v>6.944444444444442E-2</v>
      </c>
      <c r="O13" s="10">
        <f t="shared" si="3"/>
        <v>0.2048611111111111</v>
      </c>
    </row>
    <row r="14" spans="1:15" x14ac:dyDescent="0.25">
      <c r="A14" s="14">
        <v>2023</v>
      </c>
      <c r="B14" s="11">
        <v>45052</v>
      </c>
      <c r="C14" s="20">
        <v>0.33333333333333331</v>
      </c>
      <c r="D14">
        <v>8</v>
      </c>
      <c r="E14" s="5">
        <v>0.33333333333333331</v>
      </c>
      <c r="F14" s="1">
        <v>0.35069444444444442</v>
      </c>
      <c r="G14" s="1">
        <v>0.39930555555555558</v>
      </c>
      <c r="H14" s="22"/>
      <c r="I14" s="1">
        <v>0.47916666666666669</v>
      </c>
      <c r="J14" s="6">
        <v>0.5625</v>
      </c>
      <c r="K14" s="9">
        <f>F14-E14</f>
        <v>1.7361111111111105E-2</v>
      </c>
      <c r="L14" s="9">
        <f>G14-F14</f>
        <v>4.861111111111116E-2</v>
      </c>
      <c r="M14" s="9">
        <f>I14-G14</f>
        <v>7.9861111111111105E-2</v>
      </c>
      <c r="N14" s="9">
        <f t="shared" ref="N14" si="4">J14-I14</f>
        <v>8.3333333333333315E-2</v>
      </c>
      <c r="O14" s="10">
        <f t="shared" ref="O14" si="5">SUM(K14:N14)</f>
        <v>0.22916666666666669</v>
      </c>
    </row>
    <row r="15" spans="1:15" x14ac:dyDescent="0.25">
      <c r="A15" s="14">
        <v>2023</v>
      </c>
      <c r="B15" s="11">
        <v>45052</v>
      </c>
      <c r="C15" s="7">
        <v>0.375</v>
      </c>
      <c r="D15">
        <v>7</v>
      </c>
      <c r="E15" s="5">
        <v>0.375</v>
      </c>
      <c r="F15" s="1">
        <v>0.39930555555555558</v>
      </c>
      <c r="G15" s="1">
        <v>0.43402777777777773</v>
      </c>
      <c r="H15" s="22"/>
      <c r="I15" s="1">
        <v>0.49652777777777773</v>
      </c>
      <c r="J15" s="6">
        <v>0.60416666666666663</v>
      </c>
      <c r="K15" s="9">
        <f>F15-E15</f>
        <v>2.430555555555558E-2</v>
      </c>
      <c r="L15" s="9">
        <f>G15-F15</f>
        <v>3.4722222222222154E-2</v>
      </c>
      <c r="M15" s="9">
        <f>I15-G15</f>
        <v>6.25E-2</v>
      </c>
      <c r="N15" s="9">
        <f t="shared" ref="N15" si="6">J15-I15</f>
        <v>0.1076388888888889</v>
      </c>
      <c r="O15" s="10">
        <f t="shared" ref="O15" si="7">SUM(K15:N15)</f>
        <v>0.22916666666666663</v>
      </c>
    </row>
    <row r="16" spans="1:15" x14ac:dyDescent="0.25">
      <c r="A16" s="14">
        <v>2023</v>
      </c>
      <c r="B16" s="11">
        <v>45052</v>
      </c>
      <c r="C16" s="20">
        <v>0.41666666666666669</v>
      </c>
      <c r="D16">
        <v>7</v>
      </c>
      <c r="E16" s="5">
        <v>0.41666666666666669</v>
      </c>
      <c r="F16" s="1">
        <v>0.4375</v>
      </c>
      <c r="G16" s="1">
        <v>0.47916666666666669</v>
      </c>
      <c r="H16" s="22"/>
      <c r="I16" s="1">
        <v>0.53472222222222221</v>
      </c>
      <c r="J16" s="6">
        <v>0.625</v>
      </c>
      <c r="K16" s="9">
        <f>F16-E16</f>
        <v>2.0833333333333315E-2</v>
      </c>
      <c r="L16" s="9">
        <f>G16-F16</f>
        <v>4.1666666666666685E-2</v>
      </c>
      <c r="M16" s="9">
        <f>I16-G16</f>
        <v>5.5555555555555525E-2</v>
      </c>
      <c r="N16" s="9">
        <f t="shared" ref="N16" si="8">J16-I16</f>
        <v>9.027777777777779E-2</v>
      </c>
      <c r="O16" s="10">
        <f t="shared" ref="O16" si="9">SUM(K16:N16)</f>
        <v>0.20833333333333331</v>
      </c>
    </row>
    <row r="17" spans="1:15" x14ac:dyDescent="0.25">
      <c r="A17" s="14">
        <v>2023</v>
      </c>
      <c r="B17" s="11">
        <v>45052</v>
      </c>
      <c r="C17" s="20">
        <v>0.45833333333333331</v>
      </c>
      <c r="D17">
        <v>6</v>
      </c>
      <c r="E17" s="5">
        <v>0.45833333333333331</v>
      </c>
      <c r="F17" s="1">
        <v>0.47916666666666669</v>
      </c>
      <c r="G17" s="1">
        <v>0.53472222222222221</v>
      </c>
      <c r="H17" s="22"/>
      <c r="I17" s="1">
        <v>0.58333333333333337</v>
      </c>
      <c r="J17" s="6">
        <v>0.6875</v>
      </c>
      <c r="K17" s="9">
        <f>F17-E17</f>
        <v>2.083333333333337E-2</v>
      </c>
      <c r="L17" s="9">
        <f>G17-F17</f>
        <v>5.5555555555555525E-2</v>
      </c>
      <c r="M17" s="9">
        <f>I17-G17</f>
        <v>4.861111111111116E-2</v>
      </c>
      <c r="N17" s="9">
        <f t="shared" ref="N17" si="10">J17-I17</f>
        <v>0.10416666666666663</v>
      </c>
      <c r="O17" s="10">
        <f t="shared" ref="O17" si="11">SUM(K17:N17)</f>
        <v>0.22916666666666669</v>
      </c>
    </row>
    <row r="18" spans="1:15" x14ac:dyDescent="0.25">
      <c r="A18" s="14">
        <v>2023</v>
      </c>
      <c r="B18" s="11">
        <v>45053</v>
      </c>
      <c r="C18" s="20">
        <v>0.33333333333333331</v>
      </c>
      <c r="D18">
        <v>9</v>
      </c>
      <c r="E18" s="5">
        <v>0.33680555555555558</v>
      </c>
      <c r="F18" s="1">
        <v>0.3611111111111111</v>
      </c>
      <c r="G18" s="1">
        <v>0.4236111111111111</v>
      </c>
      <c r="H18" s="22"/>
      <c r="I18" s="1">
        <v>0.47916666666666669</v>
      </c>
      <c r="J18" s="6">
        <v>0.54166666666666663</v>
      </c>
      <c r="K18" s="9">
        <f>F18-E18</f>
        <v>2.4305555555555525E-2</v>
      </c>
      <c r="L18" s="9">
        <f>G18-F18</f>
        <v>6.25E-2</v>
      </c>
      <c r="M18" s="9">
        <f>I18-G18</f>
        <v>5.555555555555558E-2</v>
      </c>
      <c r="N18" s="9">
        <f>J18-I18</f>
        <v>6.2499999999999944E-2</v>
      </c>
      <c r="O18" s="10">
        <f>SUM(K18:N18)</f>
        <v>0.20486111111111105</v>
      </c>
    </row>
    <row r="19" spans="1:15" x14ac:dyDescent="0.25">
      <c r="A19" s="14">
        <v>2023</v>
      </c>
      <c r="B19" s="11">
        <v>45053</v>
      </c>
      <c r="C19" s="20">
        <v>0.375</v>
      </c>
      <c r="D19">
        <v>8</v>
      </c>
      <c r="E19" s="5">
        <v>0.37847222222222227</v>
      </c>
      <c r="F19" s="1">
        <v>0.40625</v>
      </c>
      <c r="G19" s="1">
        <v>0.4513888888888889</v>
      </c>
      <c r="H19" s="22"/>
      <c r="I19" s="1">
        <v>0.52777777777777779</v>
      </c>
      <c r="J19" s="6">
        <v>0.60763888888888895</v>
      </c>
      <c r="K19" s="9">
        <f>F19-E19</f>
        <v>2.7777777777777735E-2</v>
      </c>
      <c r="L19" s="9">
        <f>G19-F19</f>
        <v>4.5138888888888895E-2</v>
      </c>
      <c r="M19" s="9">
        <f>I19-G19</f>
        <v>7.6388888888888895E-2</v>
      </c>
      <c r="N19" s="9">
        <f t="shared" ref="N19:N21" si="12">J19-I19</f>
        <v>7.986111111111116E-2</v>
      </c>
      <c r="O19" s="10">
        <f t="shared" ref="O19:O21" si="13">SUM(K19:N19)</f>
        <v>0.22916666666666669</v>
      </c>
    </row>
    <row r="20" spans="1:15" x14ac:dyDescent="0.25">
      <c r="A20" s="14">
        <v>2023</v>
      </c>
      <c r="B20" s="11">
        <v>45053</v>
      </c>
      <c r="C20" s="20">
        <v>0.41666666666666669</v>
      </c>
      <c r="D20">
        <v>8</v>
      </c>
      <c r="E20" s="5">
        <v>0.41666666666666669</v>
      </c>
      <c r="F20" s="1">
        <v>0.44791666666666669</v>
      </c>
      <c r="G20" s="1">
        <v>0.5</v>
      </c>
      <c r="H20" s="22"/>
      <c r="I20" s="1">
        <v>0.5625</v>
      </c>
      <c r="J20" s="6">
        <v>0.66666666666666663</v>
      </c>
      <c r="K20" s="9">
        <f>F20-E20</f>
        <v>3.125E-2</v>
      </c>
      <c r="L20" s="9">
        <f>G20-F20</f>
        <v>5.2083333333333315E-2</v>
      </c>
      <c r="M20" s="9">
        <f>I20-G20</f>
        <v>6.25E-2</v>
      </c>
      <c r="N20" s="9">
        <f t="shared" si="12"/>
        <v>0.10416666666666663</v>
      </c>
      <c r="O20" s="10">
        <f t="shared" si="13"/>
        <v>0.24999999999999994</v>
      </c>
    </row>
    <row r="21" spans="1:15" x14ac:dyDescent="0.25">
      <c r="A21" s="23">
        <v>2023</v>
      </c>
      <c r="B21" s="24">
        <v>45053</v>
      </c>
      <c r="C21" s="25">
        <v>0.45833333333333331</v>
      </c>
      <c r="D21" s="2">
        <v>7</v>
      </c>
      <c r="E21" s="26">
        <v>0.46180555555555558</v>
      </c>
      <c r="F21" s="27">
        <v>0.48958333333333331</v>
      </c>
      <c r="G21" s="27">
        <v>0.53472222222222221</v>
      </c>
      <c r="H21" s="28"/>
      <c r="I21" s="27">
        <v>0.59027777777777779</v>
      </c>
      <c r="J21" s="29">
        <v>0.66666666666666663</v>
      </c>
      <c r="K21" s="30">
        <f>F21-E21</f>
        <v>2.7777777777777735E-2</v>
      </c>
      <c r="L21" s="30">
        <f>G21-F21</f>
        <v>4.5138888888888895E-2</v>
      </c>
      <c r="M21" s="30">
        <f>I21-G21</f>
        <v>5.555555555555558E-2</v>
      </c>
      <c r="N21" s="30">
        <f t="shared" si="12"/>
        <v>7.638888888888884E-2</v>
      </c>
      <c r="O21" s="31">
        <f t="shared" si="13"/>
        <v>0.20486111111111105</v>
      </c>
    </row>
    <row r="22" spans="1:15" x14ac:dyDescent="0.25">
      <c r="A22" s="14">
        <v>2024</v>
      </c>
      <c r="B22" s="11">
        <v>45423</v>
      </c>
      <c r="C22" s="7">
        <v>0.33333333333333331</v>
      </c>
      <c r="D22">
        <v>7</v>
      </c>
      <c r="E22" s="5">
        <v>0.33680555555555558</v>
      </c>
      <c r="F22" s="1">
        <v>0.36805555555555558</v>
      </c>
      <c r="G22" s="1">
        <v>0.41666666666666669</v>
      </c>
      <c r="H22" s="1">
        <v>0.46875</v>
      </c>
      <c r="I22" s="1">
        <v>0.47916666666666669</v>
      </c>
      <c r="J22" s="6">
        <v>0.53125</v>
      </c>
      <c r="K22" s="9">
        <f>F22-E22</f>
        <v>3.125E-2</v>
      </c>
      <c r="L22" s="9">
        <f>MIN(G22,H22)-F22</f>
        <v>4.8611111111111105E-2</v>
      </c>
      <c r="M22" s="9">
        <f>IF(H22&gt;G22,H22-G22,I22-G22)</f>
        <v>5.2083333333333315E-2</v>
      </c>
      <c r="N22" s="9">
        <f t="shared" ref="N22:N25" si="14">J22-I22</f>
        <v>5.2083333333333315E-2</v>
      </c>
      <c r="O22" s="10">
        <f t="shared" ref="O22:O25" si="15">SUM(K22:N22)</f>
        <v>0.18402777777777773</v>
      </c>
    </row>
    <row r="23" spans="1:15" x14ac:dyDescent="0.25">
      <c r="A23" s="14">
        <v>2024</v>
      </c>
      <c r="B23" s="11">
        <v>45423</v>
      </c>
      <c r="C23" s="7">
        <v>0.375</v>
      </c>
      <c r="D23">
        <v>6</v>
      </c>
      <c r="E23" s="5">
        <v>0.375</v>
      </c>
      <c r="F23" s="1">
        <v>0.40625</v>
      </c>
      <c r="G23" s="1">
        <v>0.4375</v>
      </c>
      <c r="H23" s="1">
        <v>0.49652777777777779</v>
      </c>
      <c r="I23" s="1">
        <v>0.50694444444444442</v>
      </c>
      <c r="J23" s="6">
        <v>0.5625</v>
      </c>
      <c r="K23" s="9">
        <f t="shared" ref="K23:K25" si="16">F23-E23</f>
        <v>3.125E-2</v>
      </c>
      <c r="L23" s="9">
        <f>MIN(G23,H23)-F23</f>
        <v>3.125E-2</v>
      </c>
      <c r="M23" s="9">
        <f t="shared" ref="M23:M25" si="17">IF(H23&gt;G23,H23-G23,I23-G23)</f>
        <v>5.902777777777779E-2</v>
      </c>
      <c r="N23" s="9">
        <f t="shared" si="14"/>
        <v>5.555555555555558E-2</v>
      </c>
      <c r="O23" s="10">
        <f t="shared" si="15"/>
        <v>0.17708333333333337</v>
      </c>
    </row>
    <row r="24" spans="1:15" x14ac:dyDescent="0.25">
      <c r="A24" s="14">
        <v>2024</v>
      </c>
      <c r="B24" s="11">
        <v>45424</v>
      </c>
      <c r="C24" s="7">
        <v>0.41666666666666669</v>
      </c>
      <c r="D24">
        <v>7</v>
      </c>
      <c r="E24" s="5">
        <v>0.41666666666666669</v>
      </c>
      <c r="F24" s="1">
        <v>0.4513888888888889</v>
      </c>
      <c r="G24" s="1">
        <v>0.51041666666666663</v>
      </c>
      <c r="H24" s="1">
        <v>0.49305555555555558</v>
      </c>
      <c r="I24" s="1">
        <v>0.56944444444444442</v>
      </c>
      <c r="J24" s="6">
        <v>0.625</v>
      </c>
      <c r="K24" s="9">
        <f t="shared" si="16"/>
        <v>3.472222222222221E-2</v>
      </c>
      <c r="L24" s="9">
        <f>MIN(G24,H24)-F24</f>
        <v>4.1666666666666685E-2</v>
      </c>
      <c r="M24" s="9">
        <f t="shared" si="17"/>
        <v>5.902777777777779E-2</v>
      </c>
      <c r="N24" s="9">
        <f t="shared" si="14"/>
        <v>5.555555555555558E-2</v>
      </c>
      <c r="O24" s="10">
        <f t="shared" si="15"/>
        <v>0.19097222222222227</v>
      </c>
    </row>
    <row r="25" spans="1:15" x14ac:dyDescent="0.25">
      <c r="A25" s="14">
        <v>2024</v>
      </c>
      <c r="B25" s="11">
        <v>45424</v>
      </c>
      <c r="C25" s="7">
        <v>0.375</v>
      </c>
      <c r="D25">
        <v>7</v>
      </c>
      <c r="E25" s="5">
        <v>0.375</v>
      </c>
      <c r="F25" s="1">
        <v>0.39930555555555558</v>
      </c>
      <c r="G25" s="1">
        <v>0.44444444444444442</v>
      </c>
      <c r="H25" s="1">
        <v>0.49652777777777779</v>
      </c>
      <c r="I25" s="1">
        <v>0.51041666666666663</v>
      </c>
      <c r="J25" s="6">
        <v>0.56944444444444442</v>
      </c>
      <c r="K25" s="9">
        <f t="shared" si="16"/>
        <v>2.430555555555558E-2</v>
      </c>
      <c r="L25" s="9">
        <f>MIN(G25,H25)-F25</f>
        <v>4.513888888888884E-2</v>
      </c>
      <c r="M25" s="9">
        <f t="shared" si="17"/>
        <v>5.208333333333337E-2</v>
      </c>
      <c r="N25" s="9">
        <f t="shared" si="14"/>
        <v>5.902777777777779E-2</v>
      </c>
      <c r="O25" s="10">
        <f t="shared" si="15"/>
        <v>0.18055555555555558</v>
      </c>
    </row>
    <row r="26" spans="1:15" x14ac:dyDescent="0.25">
      <c r="A26" s="14">
        <v>2024</v>
      </c>
      <c r="B26" s="11">
        <v>45423</v>
      </c>
      <c r="C26" s="7">
        <v>0.41666666666666669</v>
      </c>
      <c r="D26">
        <v>7</v>
      </c>
      <c r="E26" s="5">
        <v>0.4236111111111111</v>
      </c>
      <c r="F26" s="1">
        <v>0.44444444444444442</v>
      </c>
      <c r="G26" s="1">
        <v>0.48958333333333331</v>
      </c>
      <c r="H26" s="1">
        <v>0.53125</v>
      </c>
      <c r="I26" s="1">
        <v>0.55555555555555558</v>
      </c>
      <c r="J26" s="6">
        <v>0.59375</v>
      </c>
      <c r="K26" s="9">
        <f t="shared" ref="K26" si="18">F26-E26</f>
        <v>2.0833333333333315E-2</v>
      </c>
      <c r="L26" s="9">
        <f>MIN(G26,H26)-F26</f>
        <v>4.5138888888888895E-2</v>
      </c>
      <c r="M26" s="9">
        <f t="shared" ref="M26" si="19">IF(H26&gt;G26,H26-G26,I26-G26)</f>
        <v>4.1666666666666685E-2</v>
      </c>
      <c r="N26" s="9">
        <f t="shared" ref="N26" si="20">J26-I26</f>
        <v>3.819444444444442E-2</v>
      </c>
      <c r="O26" s="10">
        <f t="shared" ref="O26" si="21">SUM(K26:N26)</f>
        <v>0.14583333333333331</v>
      </c>
    </row>
    <row r="27" spans="1:15" x14ac:dyDescent="0.25">
      <c r="A27" s="13"/>
      <c r="B27" t="s">
        <v>15</v>
      </c>
      <c r="D27">
        <f>SUBTOTAL(101,Stations[Size])</f>
        <v>7.48</v>
      </c>
      <c r="E27" s="12"/>
      <c r="J27" s="3"/>
      <c r="K27" s="9">
        <f>SUBTOTAL(101,Stations[Gate to Compass])</f>
        <v>2.6805555555555544E-2</v>
      </c>
      <c r="L27" s="9">
        <f>SUBTOTAL(101,Stations[Compass Course])</f>
        <v>4.4583333333333329E-2</v>
      </c>
      <c r="M27" s="9">
        <f>SUBTOTAL(101,Stations[Obst/Terr/Triang])</f>
        <v>6.3750000000000015E-2</v>
      </c>
      <c r="N27" s="9">
        <f>SUBTOTAL(101,Stations[Long Nav])</f>
        <v>7.3472222222222203E-2</v>
      </c>
      <c r="O27" s="10">
        <f>SUBTOTAL(101,Stations[Total])</f>
        <v>0.20861111111111103</v>
      </c>
    </row>
    <row r="30" spans="1:15" x14ac:dyDescent="0.25">
      <c r="J30" s="7"/>
    </row>
    <row r="31" spans="1:15" x14ac:dyDescent="0.25">
      <c r="K31" s="7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2364-E8F0-47D2-B5FE-A47CB08C1D87}">
  <dimension ref="A1:O7"/>
  <sheetViews>
    <sheetView tabSelected="1" workbookViewId="0">
      <selection activeCell="H12" sqref="H12"/>
    </sheetView>
  </sheetViews>
  <sheetFormatPr defaultRowHeight="15" x14ac:dyDescent="0.25"/>
  <cols>
    <col min="1" max="1" width="6.5703125" customWidth="1"/>
    <col min="2" max="15" width="5.7109375" customWidth="1"/>
  </cols>
  <sheetData>
    <row r="1" spans="1:15" x14ac:dyDescent="0.25">
      <c r="A1" s="38"/>
      <c r="B1" s="34" t="s">
        <v>40</v>
      </c>
      <c r="C1" s="35"/>
      <c r="D1" s="36"/>
      <c r="E1" s="34" t="s">
        <v>11</v>
      </c>
      <c r="F1" s="35"/>
      <c r="G1" s="36"/>
      <c r="H1" s="34" t="s">
        <v>9</v>
      </c>
      <c r="I1" s="35"/>
      <c r="J1" s="36"/>
      <c r="K1" s="34" t="s">
        <v>10</v>
      </c>
      <c r="L1" s="35"/>
      <c r="M1" s="36"/>
      <c r="N1" s="41" t="s">
        <v>15</v>
      </c>
      <c r="O1" s="42" t="s">
        <v>41</v>
      </c>
    </row>
    <row r="2" spans="1:15" ht="44.25" x14ac:dyDescent="0.25">
      <c r="A2" s="45" t="s">
        <v>16</v>
      </c>
      <c r="B2" s="46" t="s">
        <v>12</v>
      </c>
      <c r="C2" s="47" t="s">
        <v>13</v>
      </c>
      <c r="D2" s="48" t="s">
        <v>14</v>
      </c>
      <c r="E2" s="46" t="s">
        <v>12</v>
      </c>
      <c r="F2" s="47" t="s">
        <v>13</v>
      </c>
      <c r="G2" s="48" t="s">
        <v>14</v>
      </c>
      <c r="H2" s="46" t="s">
        <v>12</v>
      </c>
      <c r="I2" s="47" t="s">
        <v>13</v>
      </c>
      <c r="J2" s="48" t="s">
        <v>14</v>
      </c>
      <c r="K2" s="46" t="s">
        <v>12</v>
      </c>
      <c r="L2" s="47" t="s">
        <v>13</v>
      </c>
      <c r="M2" s="48" t="s">
        <v>14</v>
      </c>
      <c r="N2" s="49" t="s">
        <v>12</v>
      </c>
      <c r="O2" s="49" t="s">
        <v>17</v>
      </c>
    </row>
    <row r="3" spans="1:15" x14ac:dyDescent="0.25">
      <c r="A3" s="39">
        <v>2020</v>
      </c>
      <c r="B3" s="5">
        <v>1.909722222222222E-2</v>
      </c>
      <c r="C3" s="32"/>
      <c r="D3" s="6">
        <v>2.0833333333333332E-2</v>
      </c>
      <c r="E3" s="5">
        <v>4.2361111111111106E-2</v>
      </c>
      <c r="F3" s="32"/>
      <c r="G3" s="6">
        <v>4.5138888888888888E-2</v>
      </c>
      <c r="H3" s="5">
        <v>6.1805555555555558E-2</v>
      </c>
      <c r="I3" s="32"/>
      <c r="J3" s="6">
        <v>7.6388888888888895E-2</v>
      </c>
      <c r="K3" s="5">
        <v>7.013888888888889E-2</v>
      </c>
      <c r="L3" s="32"/>
      <c r="M3" s="6">
        <v>8.6805555555555566E-2</v>
      </c>
      <c r="N3" s="50">
        <f>SUM(B3,E3,H3,K3)</f>
        <v>0.19340277777777776</v>
      </c>
      <c r="O3" s="43">
        <f>18/4</f>
        <v>4.5</v>
      </c>
    </row>
    <row r="4" spans="1:15" x14ac:dyDescent="0.25">
      <c r="A4" s="39">
        <v>2021</v>
      </c>
      <c r="B4" s="8">
        <f>AVERAGEIFS(Stations[Gate to Compass],Stations[Year],$A4)</f>
        <v>2.6041666666666668E-2</v>
      </c>
      <c r="C4" s="33">
        <f>_xlfn.MINIFS(Stations[Gate to Compass],Stations[Year],$A4)</f>
        <v>2.0833333333333315E-2</v>
      </c>
      <c r="D4" s="10">
        <f>_xlfn.MAXIFS(Stations[Gate to Compass],Stations[Year],$A4)</f>
        <v>3.4722222222222265E-2</v>
      </c>
      <c r="E4" s="8">
        <f>AVERAGEIFS(Stations[Compass Course],Stations[Year],$A4)</f>
        <v>4.4560185185185175E-2</v>
      </c>
      <c r="F4" s="33">
        <f>_xlfn.MINIFS(Stations[Compass Course],Stations[Year],$A4)</f>
        <v>3.4722222222222154E-2</v>
      </c>
      <c r="G4" s="10">
        <f>_xlfn.MAXIFS(Stations[Compass Course],Stations[Year],$A4)</f>
        <v>6.597222222222221E-2</v>
      </c>
      <c r="H4" s="8">
        <f>AVERAGEIFS(Stations[Obst/Terr/Triang],Stations[Year],$A4)</f>
        <v>7.8703703703703706E-2</v>
      </c>
      <c r="I4" s="33">
        <f>_xlfn.MINIFS(Stations[Obst/Terr/Triang],Stations[Year],$A4)</f>
        <v>6.5972222222222265E-2</v>
      </c>
      <c r="J4" s="10">
        <f>_xlfn.MAXIFS(Stations[Obst/Terr/Triang],Stations[Year],$A4)</f>
        <v>9.027777777777779E-2</v>
      </c>
      <c r="K4" s="8">
        <f>AVERAGEIFS(Stations[Long Nav],Stations[Year],$A4)</f>
        <v>5.9606481481481476E-2</v>
      </c>
      <c r="L4" s="33">
        <f>_xlfn.MINIFS(Stations[Long Nav],Stations[Year],$A4)</f>
        <v>4.861111111111116E-2</v>
      </c>
      <c r="M4" s="10">
        <f>_xlfn.MAXIFS(Stations[Long Nav],Stations[Year],$A4)</f>
        <v>6.9444444444444531E-2</v>
      </c>
      <c r="N4" s="50">
        <f t="shared" ref="N4:N7" si="0">SUM(B4,E4,H4,K4)</f>
        <v>0.20891203703703703</v>
      </c>
      <c r="O4" s="43">
        <f>AVERAGEIFS(Stations[Size],Stations[Year],'Group Time Summary'!A4)</f>
        <v>7.333333333333333</v>
      </c>
    </row>
    <row r="5" spans="1:15" x14ac:dyDescent="0.25">
      <c r="A5" s="39">
        <v>2022</v>
      </c>
      <c r="B5" s="8">
        <f>AVERAGEIFS(Stations[Gate to Compass],Stations[Year],$A5)</f>
        <v>2.9513888888888867E-2</v>
      </c>
      <c r="C5" s="33">
        <f>_xlfn.MINIFS(Stations[Gate to Compass],Stations[Year],$A5)</f>
        <v>2.4305555555555469E-2</v>
      </c>
      <c r="D5" s="10">
        <f>_xlfn.MAXIFS(Stations[Gate to Compass],Stations[Year],$A5)</f>
        <v>3.472222222222221E-2</v>
      </c>
      <c r="E5" s="8">
        <f>AVERAGEIFS(Stations[Compass Course],Stations[Year],$A5)</f>
        <v>4.1666666666666685E-2</v>
      </c>
      <c r="F5" s="33">
        <f>_xlfn.MINIFS(Stations[Compass Course],Stations[Year],$A5)</f>
        <v>3.4722222222222154E-2</v>
      </c>
      <c r="G5" s="10">
        <f>_xlfn.MAXIFS(Stations[Compass Course],Stations[Year],$A5)</f>
        <v>4.5138888888888951E-2</v>
      </c>
      <c r="H5" s="8">
        <f>AVERAGEIFS(Stations[Obst/Terr/Triang],Stations[Year],$A5)</f>
        <v>6.0185185185185196E-2</v>
      </c>
      <c r="I5" s="33">
        <f>_xlfn.MINIFS(Stations[Obst/Terr/Triang],Stations[Year],$A5)</f>
        <v>5.5555555555555525E-2</v>
      </c>
      <c r="J5" s="10">
        <f>_xlfn.MAXIFS(Stations[Obst/Terr/Triang],Stations[Year],$A5)</f>
        <v>6.944444444444442E-2</v>
      </c>
      <c r="K5" s="8">
        <f>AVERAGEIFS(Stations[Long Nav],Stations[Year],$A5)</f>
        <v>8.506944444444442E-2</v>
      </c>
      <c r="L5" s="33">
        <f>_xlfn.MINIFS(Stations[Long Nav],Stations[Year],$A5)</f>
        <v>6.944444444444442E-2</v>
      </c>
      <c r="M5" s="10">
        <f>_xlfn.MAXIFS(Stations[Long Nav],Stations[Year],$A5)</f>
        <v>0.10416666666666663</v>
      </c>
      <c r="N5" s="50">
        <f t="shared" si="0"/>
        <v>0.21643518518518517</v>
      </c>
      <c r="O5" s="43">
        <f>AVERAGEIFS(Stations[Size],Stations[Year],'Group Time Summary'!A5)</f>
        <v>8.1666666666666661</v>
      </c>
    </row>
    <row r="6" spans="1:15" x14ac:dyDescent="0.25">
      <c r="A6" s="39">
        <v>2023</v>
      </c>
      <c r="B6" s="8">
        <f>AVERAGEIFS(Stations[Gate to Compass],Stations[Year],$A6)</f>
        <v>2.4305555555555546E-2</v>
      </c>
      <c r="C6" s="33">
        <f>_xlfn.MINIFS(Stations[Gate to Compass],Stations[Year],$A6)</f>
        <v>1.7361111111111105E-2</v>
      </c>
      <c r="D6" s="10">
        <f>_xlfn.MAXIFS(Stations[Gate to Compass],Stations[Year],$A6)</f>
        <v>3.125E-2</v>
      </c>
      <c r="E6" s="8">
        <f>AVERAGEIFS(Stations[Compass Course],Stations[Year],$A6)</f>
        <v>4.8177083333333329E-2</v>
      </c>
      <c r="F6" s="33">
        <f>_xlfn.MINIFS(Stations[Compass Course],Stations[Year],$A6)</f>
        <v>3.4722222222222154E-2</v>
      </c>
      <c r="G6" s="10">
        <f>_xlfn.MAXIFS(Stations[Compass Course],Stations[Year],$A6)</f>
        <v>6.25E-2</v>
      </c>
      <c r="H6" s="8">
        <f>AVERAGEIFS(Stations[Obst/Terr/Triang],Stations[Year],$A6)</f>
        <v>6.2065972222222231E-2</v>
      </c>
      <c r="I6" s="33">
        <f>_xlfn.MINIFS(Stations[Obst/Terr/Triang],Stations[Year],$A6)</f>
        <v>4.861111111111116E-2</v>
      </c>
      <c r="J6" s="10">
        <f>_xlfn.MAXIFS(Stations[Obst/Terr/Triang],Stations[Year],$A6)</f>
        <v>7.9861111111111105E-2</v>
      </c>
      <c r="K6" s="8">
        <f>AVERAGEIFS(Stations[Long Nav],Stations[Year],$A6)</f>
        <v>8.8541666666666644E-2</v>
      </c>
      <c r="L6" s="33">
        <f>_xlfn.MINIFS(Stations[Long Nav],Stations[Year],$A6)</f>
        <v>6.2499999999999944E-2</v>
      </c>
      <c r="M6" s="10">
        <f>_xlfn.MAXIFS(Stations[Long Nav],Stations[Year],$A6)</f>
        <v>0.1076388888888889</v>
      </c>
      <c r="N6" s="50">
        <f t="shared" si="0"/>
        <v>0.22309027777777773</v>
      </c>
      <c r="O6" s="43">
        <f>AVERAGEIFS(Stations[Size],Stations[Year],'Group Time Summary'!A6)</f>
        <v>7.5</v>
      </c>
    </row>
    <row r="7" spans="1:15" x14ac:dyDescent="0.25">
      <c r="A7" s="40">
        <v>2024</v>
      </c>
      <c r="B7" s="37">
        <f>AVERAGEIFS(Stations[Gate to Compass],Stations[Year],$A7)</f>
        <v>2.8472222222222222E-2</v>
      </c>
      <c r="C7" s="30">
        <f>_xlfn.MINIFS(Stations[Gate to Compass],Stations[Year],$A7)</f>
        <v>2.0833333333333315E-2</v>
      </c>
      <c r="D7" s="31">
        <f>_xlfn.MAXIFS(Stations[Gate to Compass],Stations[Year],$A7)</f>
        <v>3.472222222222221E-2</v>
      </c>
      <c r="E7" s="37">
        <f>AVERAGEIFS(Stations[Compass Course],Stations[Year],$A7)</f>
        <v>4.2361111111111106E-2</v>
      </c>
      <c r="F7" s="30">
        <f>_xlfn.MINIFS(Stations[Compass Course],Stations[Year],$A7)</f>
        <v>3.125E-2</v>
      </c>
      <c r="G7" s="31">
        <f>_xlfn.MAXIFS(Stations[Compass Course],Stations[Year],$A7)</f>
        <v>4.8611111111111105E-2</v>
      </c>
      <c r="H7" s="37">
        <f>AVERAGEIFS(Stations[Obst/Terr/Triang],Stations[Year],$A7)</f>
        <v>5.2777777777777792E-2</v>
      </c>
      <c r="I7" s="30">
        <f>_xlfn.MINIFS(Stations[Obst/Terr/Triang],Stations[Year],$A7)</f>
        <v>4.1666666666666685E-2</v>
      </c>
      <c r="J7" s="31">
        <f>_xlfn.MAXIFS(Stations[Obst/Terr/Triang],Stations[Year],$A7)</f>
        <v>5.902777777777779E-2</v>
      </c>
      <c r="K7" s="51">
        <f>AVERAGEIFS(Stations[Long Nav],Stations[Year],$A7)</f>
        <v>5.2083333333333336E-2</v>
      </c>
      <c r="L7" s="52">
        <f>_xlfn.MINIFS(Stations[Long Nav],Stations[Year],$A7)</f>
        <v>3.819444444444442E-2</v>
      </c>
      <c r="M7" s="53">
        <f>_xlfn.MAXIFS(Stations[Long Nav],Stations[Year],$A7)</f>
        <v>5.902777777777779E-2</v>
      </c>
      <c r="N7" s="54">
        <f t="shared" si="0"/>
        <v>0.17569444444444446</v>
      </c>
      <c r="O7" s="44">
        <f>AVERAGEIFS(Stations[Size],Stations[Year],'Group Time Summary'!A7)</f>
        <v>6.8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1EF6-B9B8-4033-A55D-FCD7C492BAE8}">
  <dimension ref="A1:C59"/>
  <sheetViews>
    <sheetView topLeftCell="A43" workbookViewId="0">
      <selection activeCell="B57" sqref="B57"/>
    </sheetView>
  </sheetViews>
  <sheetFormatPr defaultRowHeight="15" x14ac:dyDescent="0.25"/>
  <cols>
    <col min="1" max="1" width="9.7109375" bestFit="1" customWidth="1"/>
    <col min="2" max="2" width="8.42578125" customWidth="1"/>
    <col min="3" max="3" width="6.7109375" customWidth="1"/>
  </cols>
  <sheetData>
    <row r="1" spans="1:3" x14ac:dyDescent="0.25">
      <c r="A1" t="s">
        <v>30</v>
      </c>
    </row>
    <row r="3" spans="1:3" x14ac:dyDescent="0.25">
      <c r="A3" s="21" t="s">
        <v>0</v>
      </c>
      <c r="B3" s="21" t="s">
        <v>29</v>
      </c>
      <c r="C3" s="21" t="s">
        <v>28</v>
      </c>
    </row>
    <row r="4" spans="1:3" x14ac:dyDescent="0.25">
      <c r="A4" s="11">
        <v>44688</v>
      </c>
      <c r="B4" t="s">
        <v>27</v>
      </c>
      <c r="C4">
        <v>70</v>
      </c>
    </row>
    <row r="5" spans="1:3" x14ac:dyDescent="0.25">
      <c r="A5" s="11">
        <v>44688</v>
      </c>
      <c r="B5" t="s">
        <v>26</v>
      </c>
      <c r="C5">
        <v>68</v>
      </c>
    </row>
    <row r="6" spans="1:3" x14ac:dyDescent="0.25">
      <c r="A6" s="11">
        <v>44688</v>
      </c>
      <c r="B6" t="s">
        <v>19</v>
      </c>
      <c r="C6">
        <v>67</v>
      </c>
    </row>
    <row r="7" spans="1:3" x14ac:dyDescent="0.25">
      <c r="A7" s="11">
        <v>44688</v>
      </c>
      <c r="B7" t="s">
        <v>25</v>
      </c>
      <c r="C7">
        <v>60</v>
      </c>
    </row>
    <row r="8" spans="1:3" x14ac:dyDescent="0.25">
      <c r="A8" s="11">
        <v>44688</v>
      </c>
      <c r="B8" t="s">
        <v>24</v>
      </c>
      <c r="C8">
        <v>66</v>
      </c>
    </row>
    <row r="9" spans="1:3" x14ac:dyDescent="0.25">
      <c r="A9" s="11">
        <v>44688</v>
      </c>
      <c r="B9" t="s">
        <v>23</v>
      </c>
      <c r="C9">
        <v>85</v>
      </c>
    </row>
    <row r="10" spans="1:3" x14ac:dyDescent="0.25">
      <c r="A10" s="11">
        <v>44688</v>
      </c>
      <c r="B10" t="s">
        <v>20</v>
      </c>
      <c r="C10">
        <v>97</v>
      </c>
    </row>
    <row r="11" spans="1:3" x14ac:dyDescent="0.25">
      <c r="A11" s="11">
        <v>44688</v>
      </c>
      <c r="B11" t="s">
        <v>21</v>
      </c>
      <c r="C11">
        <v>80</v>
      </c>
    </row>
    <row r="12" spans="1:3" x14ac:dyDescent="0.25">
      <c r="A12" s="11">
        <v>44688</v>
      </c>
      <c r="B12" t="s">
        <v>21</v>
      </c>
      <c r="C12">
        <v>102</v>
      </c>
    </row>
    <row r="13" spans="1:3" x14ac:dyDescent="0.25">
      <c r="A13" s="11">
        <v>44688</v>
      </c>
      <c r="B13" t="s">
        <v>22</v>
      </c>
      <c r="C13">
        <v>124</v>
      </c>
    </row>
    <row r="14" spans="1:3" x14ac:dyDescent="0.25">
      <c r="A14" s="11">
        <v>44689</v>
      </c>
      <c r="C14">
        <v>47</v>
      </c>
    </row>
    <row r="15" spans="1:3" x14ac:dyDescent="0.25">
      <c r="A15" s="11">
        <v>44689</v>
      </c>
      <c r="C15">
        <v>48</v>
      </c>
    </row>
    <row r="16" spans="1:3" x14ac:dyDescent="0.25">
      <c r="A16" s="11">
        <v>44689</v>
      </c>
      <c r="C16">
        <v>60</v>
      </c>
    </row>
    <row r="17" spans="1:3" x14ac:dyDescent="0.25">
      <c r="A17" s="11">
        <v>44689</v>
      </c>
      <c r="C17">
        <v>85</v>
      </c>
    </row>
    <row r="18" spans="1:3" x14ac:dyDescent="0.25">
      <c r="A18" s="11">
        <v>44689</v>
      </c>
      <c r="C18">
        <v>45</v>
      </c>
    </row>
    <row r="19" spans="1:3" x14ac:dyDescent="0.25">
      <c r="A19" s="11">
        <v>44689</v>
      </c>
      <c r="C19">
        <v>82</v>
      </c>
    </row>
    <row r="20" spans="1:3" x14ac:dyDescent="0.25">
      <c r="A20" s="11">
        <v>44689</v>
      </c>
      <c r="C20">
        <v>87</v>
      </c>
    </row>
    <row r="21" spans="1:3" x14ac:dyDescent="0.25">
      <c r="A21" s="11">
        <v>44689</v>
      </c>
      <c r="C21">
        <v>75</v>
      </c>
    </row>
    <row r="22" spans="1:3" x14ac:dyDescent="0.25">
      <c r="A22" s="11">
        <v>44689</v>
      </c>
      <c r="C22">
        <v>53</v>
      </c>
    </row>
    <row r="23" spans="1:3" x14ac:dyDescent="0.25">
      <c r="A23" s="11">
        <v>44689</v>
      </c>
      <c r="C23">
        <v>65</v>
      </c>
    </row>
    <row r="24" spans="1:3" x14ac:dyDescent="0.25">
      <c r="A24" s="11">
        <v>44689</v>
      </c>
      <c r="C24">
        <v>67</v>
      </c>
    </row>
    <row r="25" spans="1:3" x14ac:dyDescent="0.25">
      <c r="A25" s="11">
        <v>44689</v>
      </c>
      <c r="C25">
        <v>75</v>
      </c>
    </row>
    <row r="26" spans="1:3" x14ac:dyDescent="0.25">
      <c r="A26" s="11">
        <v>45052</v>
      </c>
      <c r="B26" t="s">
        <v>31</v>
      </c>
      <c r="C26">
        <v>134</v>
      </c>
    </row>
    <row r="27" spans="1:3" x14ac:dyDescent="0.25">
      <c r="A27" s="11">
        <v>45052</v>
      </c>
      <c r="B27" t="s">
        <v>32</v>
      </c>
      <c r="C27">
        <v>127</v>
      </c>
    </row>
    <row r="28" spans="1:3" x14ac:dyDescent="0.25">
      <c r="A28" s="11">
        <v>45052</v>
      </c>
      <c r="B28" t="s">
        <v>33</v>
      </c>
      <c r="C28">
        <v>85</v>
      </c>
    </row>
    <row r="29" spans="1:3" x14ac:dyDescent="0.25">
      <c r="A29" s="11">
        <v>45052</v>
      </c>
      <c r="C29">
        <v>73</v>
      </c>
    </row>
    <row r="30" spans="1:3" x14ac:dyDescent="0.25">
      <c r="A30" s="11">
        <v>45052</v>
      </c>
      <c r="C30">
        <v>120</v>
      </c>
    </row>
    <row r="31" spans="1:3" x14ac:dyDescent="0.25">
      <c r="A31" s="11">
        <v>45052</v>
      </c>
      <c r="C31">
        <v>88</v>
      </c>
    </row>
    <row r="32" spans="1:3" x14ac:dyDescent="0.25">
      <c r="A32" s="11">
        <v>45052</v>
      </c>
      <c r="C32">
        <v>71</v>
      </c>
    </row>
    <row r="33" spans="1:3" x14ac:dyDescent="0.25">
      <c r="A33" s="11">
        <v>45052</v>
      </c>
      <c r="C33">
        <v>107</v>
      </c>
    </row>
    <row r="34" spans="1:3" x14ac:dyDescent="0.25">
      <c r="A34" s="11">
        <v>45052</v>
      </c>
      <c r="C34">
        <v>49</v>
      </c>
    </row>
    <row r="35" spans="1:3" x14ac:dyDescent="0.25">
      <c r="A35" s="11">
        <v>45052</v>
      </c>
      <c r="C35">
        <v>70</v>
      </c>
    </row>
    <row r="36" spans="1:3" x14ac:dyDescent="0.25">
      <c r="A36" s="11">
        <v>45052</v>
      </c>
      <c r="C36">
        <v>80</v>
      </c>
    </row>
    <row r="37" spans="1:3" x14ac:dyDescent="0.25">
      <c r="A37" s="11">
        <v>45052</v>
      </c>
      <c r="C37">
        <v>113</v>
      </c>
    </row>
    <row r="38" spans="1:3" x14ac:dyDescent="0.25">
      <c r="A38" s="11">
        <v>45053</v>
      </c>
      <c r="B38" t="s">
        <v>19</v>
      </c>
      <c r="C38">
        <v>80</v>
      </c>
    </row>
    <row r="39" spans="1:3" x14ac:dyDescent="0.25">
      <c r="A39" s="11">
        <v>45053</v>
      </c>
      <c r="B39" t="s">
        <v>20</v>
      </c>
      <c r="C39">
        <v>66</v>
      </c>
    </row>
    <row r="40" spans="1:3" x14ac:dyDescent="0.25">
      <c r="A40" s="11">
        <v>45053</v>
      </c>
      <c r="B40" t="s">
        <v>18</v>
      </c>
      <c r="C40">
        <v>80</v>
      </c>
    </row>
    <row r="41" spans="1:3" x14ac:dyDescent="0.25">
      <c r="A41" s="11">
        <v>45053</v>
      </c>
      <c r="C41">
        <v>90</v>
      </c>
    </row>
    <row r="42" spans="1:3" x14ac:dyDescent="0.25">
      <c r="A42" s="11">
        <v>45053</v>
      </c>
      <c r="C42">
        <v>111</v>
      </c>
    </row>
    <row r="43" spans="1:3" x14ac:dyDescent="0.25">
      <c r="A43" s="11">
        <v>45053</v>
      </c>
      <c r="C43">
        <v>70</v>
      </c>
    </row>
    <row r="44" spans="1:3" x14ac:dyDescent="0.25">
      <c r="A44" s="11">
        <v>45053</v>
      </c>
      <c r="C44">
        <v>60</v>
      </c>
    </row>
    <row r="45" spans="1:3" x14ac:dyDescent="0.25">
      <c r="A45" s="11">
        <v>45053</v>
      </c>
      <c r="C45">
        <v>75</v>
      </c>
    </row>
    <row r="46" spans="1:3" x14ac:dyDescent="0.25">
      <c r="A46" s="11">
        <v>45053</v>
      </c>
      <c r="C46">
        <v>99</v>
      </c>
    </row>
    <row r="47" spans="1:3" x14ac:dyDescent="0.25">
      <c r="A47" s="24">
        <v>45053</v>
      </c>
      <c r="B47" s="2"/>
      <c r="C47" s="2">
        <v>139</v>
      </c>
    </row>
    <row r="48" spans="1:3" x14ac:dyDescent="0.25">
      <c r="A48" s="11">
        <v>45423</v>
      </c>
      <c r="B48" t="s">
        <v>38</v>
      </c>
      <c r="C48">
        <v>47</v>
      </c>
    </row>
    <row r="49" spans="1:3" x14ac:dyDescent="0.25">
      <c r="A49" s="11">
        <v>45423</v>
      </c>
      <c r="B49" t="s">
        <v>34</v>
      </c>
      <c r="C49">
        <v>45</v>
      </c>
    </row>
    <row r="50" spans="1:3" x14ac:dyDescent="0.25">
      <c r="A50" s="11">
        <v>45423</v>
      </c>
      <c r="B50" t="s">
        <v>34</v>
      </c>
      <c r="C50">
        <v>47</v>
      </c>
    </row>
    <row r="51" spans="1:3" x14ac:dyDescent="0.25">
      <c r="A51" s="11">
        <v>45423</v>
      </c>
      <c r="B51" t="s">
        <v>34</v>
      </c>
      <c r="C51">
        <v>33</v>
      </c>
    </row>
    <row r="52" spans="1:3" x14ac:dyDescent="0.25">
      <c r="A52" s="11">
        <v>45423</v>
      </c>
      <c r="B52" t="s">
        <v>35</v>
      </c>
      <c r="C52">
        <v>45</v>
      </c>
    </row>
    <row r="53" spans="1:3" x14ac:dyDescent="0.25">
      <c r="A53" s="11">
        <v>45423</v>
      </c>
      <c r="B53" t="s">
        <v>35</v>
      </c>
      <c r="C53">
        <v>36</v>
      </c>
    </row>
    <row r="54" spans="1:3" x14ac:dyDescent="0.25">
      <c r="A54" s="11">
        <v>45423</v>
      </c>
      <c r="B54" t="s">
        <v>36</v>
      </c>
      <c r="C54">
        <v>25</v>
      </c>
    </row>
    <row r="55" spans="1:3" x14ac:dyDescent="0.25">
      <c r="A55" s="11">
        <v>45423</v>
      </c>
      <c r="B55" t="s">
        <v>39</v>
      </c>
      <c r="C55">
        <v>32</v>
      </c>
    </row>
    <row r="56" spans="1:3" x14ac:dyDescent="0.25">
      <c r="A56" s="11">
        <v>45424</v>
      </c>
      <c r="C56">
        <v>35</v>
      </c>
    </row>
    <row r="57" spans="1:3" x14ac:dyDescent="0.25">
      <c r="A57" s="11">
        <v>45424</v>
      </c>
      <c r="C57">
        <v>42</v>
      </c>
    </row>
    <row r="58" spans="1:3" x14ac:dyDescent="0.25">
      <c r="A58" s="11">
        <v>45424</v>
      </c>
      <c r="C58">
        <v>50</v>
      </c>
    </row>
    <row r="59" spans="1:3" x14ac:dyDescent="0.25">
      <c r="A59" t="s">
        <v>15</v>
      </c>
      <c r="C59" s="19">
        <f>SUBTOTAL(101,LongResults[Min])</f>
        <v>73.309090909090912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Group Times</vt:lpstr>
      <vt:lpstr>Group Time Summary</vt:lpstr>
      <vt:lpstr>Long Nav Times</vt:lpstr>
      <vt:lpstr>LongNav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Kretzler</dc:creator>
  <cp:lastModifiedBy>Mike Kretzler</cp:lastModifiedBy>
  <dcterms:created xsi:type="dcterms:W3CDTF">2021-05-10T15:58:00Z</dcterms:created>
  <dcterms:modified xsi:type="dcterms:W3CDTF">2024-05-13T23:24:18Z</dcterms:modified>
</cp:coreProperties>
</file>